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bold\Desktop\"/>
    </mc:Choice>
  </mc:AlternateContent>
  <xr:revisionPtr revIDLastSave="0" documentId="13_ncr:1_{EE5B1BA4-7804-41BF-8F65-024258B9C18B}" xr6:coauthVersionLast="47" xr6:coauthVersionMax="47" xr10:uidLastSave="{00000000-0000-0000-0000-000000000000}"/>
  <bookViews>
    <workbookView xWindow="20370" yWindow="-120" windowWidth="20730" windowHeight="11160" xr2:uid="{5462F3EE-2A9E-4640-9B9C-79AD6C61E399}"/>
  </bookViews>
  <sheets>
    <sheet name="E.C.F.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2" l="1"/>
  <c r="J8" i="2" l="1"/>
  <c r="G8" i="2"/>
  <c r="H8" i="2"/>
  <c r="M8" i="2"/>
  <c r="I2" i="2"/>
  <c r="L2" i="2"/>
  <c r="N2" i="2" s="1"/>
  <c r="I3" i="2"/>
  <c r="L3" i="2"/>
  <c r="N3" i="2" s="1"/>
  <c r="L8" i="2" l="1"/>
  <c r="N9" i="2" s="1"/>
  <c r="I10" i="2"/>
  <c r="P3" i="2"/>
  <c r="I9" i="2"/>
  <c r="Q9" i="2"/>
  <c r="N10" i="2"/>
  <c r="P2" i="2"/>
  <c r="P8" i="2" s="1"/>
  <c r="R8" i="2" l="1"/>
  <c r="R3" i="2"/>
  <c r="R2" i="2"/>
  <c r="Q10" i="2" l="1"/>
  <c r="S10" i="2" s="1"/>
</calcChain>
</file>

<file path=xl/sharedStrings.xml><?xml version="1.0" encoding="utf-8"?>
<sst xmlns="http://schemas.openxmlformats.org/spreadsheetml/2006/main" count="98" uniqueCount="70">
  <si>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</si>
  <si>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</si>
  <si>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</si>
  <si>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</si>
  <si>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</si>
  <si>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</si>
  <si>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</si>
  <si>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</si>
  <si>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</si>
  <si>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</si>
  <si>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</si>
  <si>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</si>
  <si>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</si>
  <si>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</si>
  <si>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</si>
  <si>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</si>
  <si>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</si>
  <si>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Dev. by Mean (%)</t>
  </si>
  <si>
    <t>Building Style</t>
  </si>
  <si>
    <t>Use Code</t>
  </si>
  <si>
    <t>Land Value</t>
  </si>
  <si>
    <t>Appr. by Eq.</t>
  </si>
  <si>
    <t>Appr. Date</t>
  </si>
  <si>
    <t>Other Parcels in Sale</t>
  </si>
  <si>
    <t>Land Table</t>
  </si>
  <si>
    <t>Property Class</t>
  </si>
  <si>
    <t>Building Depr.</t>
  </si>
  <si>
    <t>004-109-000-030-04</t>
  </si>
  <si>
    <t>17600 N CO RD 459</t>
  </si>
  <si>
    <t>WD</t>
  </si>
  <si>
    <t>03-ARM'S LENGTH</t>
  </si>
  <si>
    <t>201</t>
  </si>
  <si>
    <t>No</t>
  </si>
  <si>
    <t xml:space="preserve">  /  /    </t>
  </si>
  <si>
    <t>COMMERCIAL</t>
  </si>
  <si>
    <t>044-203-000-001-00</t>
  </si>
  <si>
    <t>140 N STATE STREET</t>
  </si>
  <si>
    <t>Totals:</t>
  </si>
  <si>
    <t>Sale. Ratio =&gt;</t>
  </si>
  <si>
    <t>Std. Deviation=&gt;</t>
  </si>
  <si>
    <t>Std. Dev. =&gt;</t>
  </si>
  <si>
    <t>Ave. E.C.F. =&gt;</t>
  </si>
  <si>
    <t>Ave. Variance=&gt;</t>
  </si>
  <si>
    <t>Coefficient of Var=&gt;</t>
  </si>
  <si>
    <t>022-013-400-040-04</t>
  </si>
  <si>
    <t>5601 N F-41</t>
  </si>
  <si>
    <t>IND</t>
  </si>
  <si>
    <t>COMMERCIAL&amp; INDUSTRIAL</t>
  </si>
  <si>
    <t>023-181-000-086-00</t>
  </si>
  <si>
    <t>1511 HUBERT RD</t>
  </si>
  <si>
    <t>21COM</t>
  </si>
  <si>
    <t>AVERAGE</t>
  </si>
  <si>
    <t>044-201-000-003-00</t>
  </si>
  <si>
    <t>300 N STATE ST</t>
  </si>
  <si>
    <t>Hillman Commercial ECF 1.001</t>
  </si>
  <si>
    <t>DUE TO LACK OF SALES WITH IN HILLMAN TOWNSHIP</t>
  </si>
  <si>
    <t>ASSESOR USED SALES FROM CALEDONIA TOWNSHIP ALCONA COUNTY</t>
  </si>
  <si>
    <t>Caledonia Parcel number prefix #022 &amp; 023</t>
  </si>
  <si>
    <t>THE FOLLOWING PRIMETERS WERE USED FOR CALCULATIONS</t>
  </si>
  <si>
    <r>
      <t>&gt;=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4/1/2020</t>
    </r>
    <r>
      <rPr>
        <sz val="8"/>
        <color rgb="FF0000FF"/>
        <rFont val="Verdana"/>
        <family val="2"/>
      </rPr>
      <t xml:space="preserve">  </t>
    </r>
    <r>
      <rPr>
        <b/>
        <sz val="8"/>
        <color rgb="FF0000FF"/>
        <rFont val="Verdana"/>
        <family val="2"/>
      </rPr>
      <t>AND</t>
    </r>
    <r>
      <rPr>
        <sz val="8"/>
        <color rgb="FF0000FF"/>
        <rFont val="Verdana"/>
        <family val="2"/>
      </rPr>
      <t xml:space="preserve">  </t>
    </r>
    <r>
      <rPr>
        <b/>
        <sz val="8"/>
        <color rgb="FF0000FF"/>
        <rFont val="Verdana"/>
        <family val="2"/>
      </rPr>
      <t>&lt;=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3/31/2022</t>
    </r>
  </si>
  <si>
    <t>AND</t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</si>
  <si>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03-ARM'S LENGTH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04-BUYERS INTEREST IN A LC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19-MULTI PARCEL ARM'S LENGTH</t>
    </r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</si>
  <si>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COMMERCIAL-IMPROVED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COMMERCIAL-VACANT</t>
    </r>
  </si>
  <si>
    <t>Neighborhood</t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</si>
  <si>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COMMERCIAL</t>
    </r>
  </si>
  <si>
    <t>Land Tables</t>
  </si>
  <si>
    <t>Sale Type</t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</si>
  <si>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Conventional</t>
    </r>
  </si>
  <si>
    <t>Sale Ratio</t>
  </si>
  <si>
    <r>
      <t>&gt;=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20</t>
    </r>
    <r>
      <rPr>
        <sz val="8"/>
        <color rgb="FF0000FF"/>
        <rFont val="Verdana"/>
        <family val="2"/>
      </rPr>
      <t xml:space="preserve">  </t>
    </r>
    <r>
      <rPr>
        <b/>
        <sz val="8"/>
        <color rgb="FF0000FF"/>
        <rFont val="Verdana"/>
        <family val="2"/>
      </rPr>
      <t>AND</t>
    </r>
    <r>
      <rPr>
        <sz val="8"/>
        <color rgb="FF0000FF"/>
        <rFont val="Verdana"/>
        <family val="2"/>
      </rPr>
      <t xml:space="preserve">  </t>
    </r>
    <r>
      <rPr>
        <b/>
        <sz val="8"/>
        <color rgb="FF0000FF"/>
        <rFont val="Verdana"/>
        <family val="2"/>
      </rPr>
      <t>&lt;=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80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</si>
</sst>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4" formatCode="#0.00_);[Red]\(#0.00\)"/>
    <numFmt numFmtId="165" formatCode="mm/dd/yy"/>
    <numFmt numFmtId="166" formatCode="#0.000_);[Red]\(#0.000\)"/>
    <numFmt numFmtId="167" formatCode="&quot;$&quot;#0.00_);[Red]\(&quot;$&quot;#0.00\)"/>
    <numFmt numFmtId="168" formatCode="#0.0000_);[Red]\(#0.0000\)"/>
  </numFmts>
  <fonts count="11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8"/>
      <color theme="1"/>
      <name val="Verdana"/>
      <family val="2"/>
    </font>
    <font>
      <sz val="8"/>
      <color rgb="FF0000FF"/>
      <name val="Verdana"/>
      <family val="2"/>
    </font>
    <font>
      <b/>
      <sz val="8"/>
      <color rgb="FF0000FF"/>
      <name val="Verdana"/>
      <family val="2"/>
    </font>
    <font>
      <sz val="8"/>
      <color rgb="FFFF0000"/>
      <name val="Verdana"/>
      <family val="2"/>
    </font>
    <font>
      <sz val="8"/>
      <color rgb="FF008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/>
    <xf numFmtId="0" fontId="2" fillId="3" borderId="0" xfId="0" applyFont="1" applyFill="1"/>
    <xf numFmtId="0" fontId="2" fillId="3" borderId="2" xfId="0" applyFont="1" applyFill="1" applyBorder="1"/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/>
    <xf numFmtId="166" fontId="2" fillId="3" borderId="2" xfId="0" applyNumberFormat="1" applyFont="1" applyFill="1" applyBorder="1"/>
    <xf numFmtId="38" fontId="1" fillId="2" borderId="0" xfId="0" applyNumberFormat="1" applyFont="1" applyFill="1" applyAlignment="1">
      <alignment horizontal="center"/>
    </xf>
    <xf numFmtId="38" fontId="0" fillId="0" borderId="0" xfId="0" applyNumberFormat="1"/>
    <xf numFmtId="38" fontId="2" fillId="3" borderId="1" xfId="0" applyNumberFormat="1" applyFont="1" applyFill="1" applyBorder="1"/>
    <xf numFmtId="38" fontId="2" fillId="3" borderId="0" xfId="0" applyNumberFormat="1" applyFont="1" applyFill="1"/>
    <xf numFmtId="38" fontId="2" fillId="3" borderId="2" xfId="0" applyNumberFormat="1" applyFont="1" applyFill="1" applyBorder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/>
    <xf numFmtId="167" fontId="2" fillId="3" borderId="2" xfId="0" applyNumberFormat="1" applyFont="1" applyFill="1" applyBorder="1"/>
    <xf numFmtId="49" fontId="1" fillId="2" borderId="0" xfId="0" applyNumberFormat="1" applyFont="1" applyFill="1" applyAlignment="1">
      <alignment horizontal="right"/>
    </xf>
    <xf numFmtId="49" fontId="0" fillId="0" borderId="0" xfId="0" quotePrefix="1" applyNumberFormat="1" applyAlignment="1">
      <alignment horizontal="right"/>
    </xf>
    <xf numFmtId="49" fontId="2" fillId="3" borderId="1" xfId="0" applyNumberFormat="1" applyFont="1" applyFill="1" applyBorder="1" applyAlignment="1">
      <alignment horizontal="right"/>
    </xf>
    <xf numFmtId="49" fontId="2" fillId="3" borderId="0" xfId="0" applyNumberFormat="1" applyFont="1" applyFill="1" applyAlignment="1">
      <alignment horizontal="right"/>
    </xf>
    <xf numFmtId="49" fontId="0" fillId="0" borderId="0" xfId="0" applyNumberFormat="1" applyAlignment="1">
      <alignment horizontal="right"/>
    </xf>
    <xf numFmtId="168" fontId="1" fillId="2" borderId="0" xfId="0" applyNumberFormat="1" applyFont="1" applyFill="1" applyAlignment="1">
      <alignment horizontal="center"/>
    </xf>
    <xf numFmtId="168" fontId="0" fillId="0" borderId="0" xfId="0" applyNumberFormat="1"/>
    <xf numFmtId="168" fontId="2" fillId="3" borderId="1" xfId="0" applyNumberFormat="1" applyFont="1" applyFill="1" applyBorder="1"/>
    <xf numFmtId="168" fontId="2" fillId="3" borderId="0" xfId="0" applyNumberFormat="1" applyFont="1" applyFill="1"/>
    <xf numFmtId="168" fontId="2" fillId="3" borderId="2" xfId="0" applyNumberFormat="1" applyFont="1" applyFill="1" applyBorder="1"/>
    <xf numFmtId="168" fontId="2" fillId="3" borderId="2" xfId="0" applyNumberFormat="1" applyFont="1" applyFill="1" applyBorder="1" applyAlignment="1">
      <alignment horizontal="right"/>
    </xf>
    <xf numFmtId="0" fontId="3" fillId="3" borderId="2" xfId="0" applyFont="1" applyFill="1" applyBorder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E3512-3B17-4A1E-9726-B06FA545C6D9}">
  <dimension ref="A1:BL21"/>
  <sheetViews>
    <sheetView tabSelected="1" workbookViewId="0">
      <selection activeCell="B10" sqref="B10"/>
    </sheetView>
  </sheetViews>
  <sheetFormatPr defaultRowHeight="15" x14ac:dyDescent="0.25"/>
  <cols>
    <col min="1" max="1" width="30.7109375" customWidth="1"/>
    <col min="2" max="2" width="67.7109375" customWidth="1"/>
    <col min="3" max="3" width="16.7109375" style="17" customWidth="1"/>
    <col min="4" max="4" width="17.7109375" style="7" customWidth="1"/>
    <col min="5" max="5" width="8.7109375" customWidth="1"/>
    <col min="6" max="6" width="49.7109375" customWidth="1"/>
    <col min="7" max="8" width="17.7109375" style="7" customWidth="1"/>
    <col min="9" max="9" width="18.7109375" style="12" customWidth="1"/>
    <col min="10" max="10" width="17.7109375" style="7" customWidth="1"/>
    <col min="11" max="11" width="16.7109375" style="7" customWidth="1"/>
    <col min="12" max="12" width="19.7109375" style="7" customWidth="1"/>
    <col min="13" max="13" width="16.7109375" style="7" customWidth="1"/>
    <col min="14" max="14" width="10.7109375" style="22" customWidth="1"/>
    <col min="15" max="15" width="15.7109375" style="27" customWidth="1"/>
    <col min="16" max="16" width="13.7109375" style="32" customWidth="1"/>
    <col min="17" max="17" width="13.7109375" style="40" customWidth="1"/>
    <col min="18" max="18" width="21.7109375" style="42" customWidth="1"/>
    <col min="19" max="19" width="19.7109375" customWidth="1"/>
    <col min="20" max="20" width="13.7109375" customWidth="1"/>
    <col min="21" max="21" width="15.7109375" style="7" customWidth="1"/>
    <col min="22" max="22" width="17.7109375" customWidth="1"/>
    <col min="23" max="23" width="15.7109375" style="17" customWidth="1"/>
    <col min="24" max="24" width="40.7109375" customWidth="1"/>
    <col min="25" max="25" width="20.7109375" customWidth="1"/>
    <col min="26" max="26" width="19.7109375" customWidth="1"/>
    <col min="27" max="27" width="20.7109375" customWidth="1"/>
  </cols>
  <sheetData>
    <row r="1" spans="1:64" x14ac:dyDescent="0.25">
      <c r="A1" s="1" t="s">
        <v>0</v>
      </c>
      <c r="B1" s="1" t="s">
        <v>1</v>
      </c>
      <c r="C1" s="16" t="s">
        <v>2</v>
      </c>
      <c r="D1" s="6" t="s">
        <v>3</v>
      </c>
      <c r="E1" s="1" t="s">
        <v>4</v>
      </c>
      <c r="F1" s="1" t="s">
        <v>5</v>
      </c>
      <c r="G1" s="6" t="s">
        <v>6</v>
      </c>
      <c r="H1" s="6" t="s">
        <v>7</v>
      </c>
      <c r="I1" s="11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21" t="s">
        <v>13</v>
      </c>
      <c r="O1" s="26" t="s">
        <v>14</v>
      </c>
      <c r="P1" s="31" t="s">
        <v>15</v>
      </c>
      <c r="Q1" s="36" t="s">
        <v>16</v>
      </c>
      <c r="R1" s="41" t="s">
        <v>17</v>
      </c>
      <c r="S1" s="1" t="s">
        <v>18</v>
      </c>
      <c r="T1" s="1" t="s">
        <v>19</v>
      </c>
      <c r="U1" s="6" t="s">
        <v>20</v>
      </c>
      <c r="V1" s="1" t="s">
        <v>21</v>
      </c>
      <c r="W1" s="16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x14ac:dyDescent="0.25">
      <c r="A2" t="s">
        <v>27</v>
      </c>
      <c r="B2" t="s">
        <v>28</v>
      </c>
      <c r="C2" s="17">
        <v>44280</v>
      </c>
      <c r="D2" s="7">
        <v>51000</v>
      </c>
      <c r="E2" t="s">
        <v>29</v>
      </c>
      <c r="F2" t="s">
        <v>30</v>
      </c>
      <c r="G2" s="7">
        <v>51000</v>
      </c>
      <c r="H2" s="7">
        <v>22600</v>
      </c>
      <c r="I2" s="12">
        <f>H2/G2*100</f>
        <v>44.313725490196077</v>
      </c>
      <c r="J2" s="7">
        <v>44014</v>
      </c>
      <c r="K2" s="7">
        <v>17500</v>
      </c>
      <c r="L2" s="7">
        <f>G2-K2</f>
        <v>33500</v>
      </c>
      <c r="M2" s="7">
        <v>25741.7475728155</v>
      </c>
      <c r="N2" s="22">
        <f>L2/M2</f>
        <v>1.3013879459907991</v>
      </c>
      <c r="O2" s="27">
        <v>0</v>
      </c>
      <c r="P2" s="32" t="e">
        <f>L2/O2</f>
        <v>#DIV/0!</v>
      </c>
      <c r="Q2" s="37" t="s">
        <v>31</v>
      </c>
      <c r="R2" s="42">
        <f>ABS(N10-N2)*100</f>
        <v>30.643367252257903</v>
      </c>
      <c r="U2" s="7">
        <v>17500</v>
      </c>
      <c r="V2" t="s">
        <v>32</v>
      </c>
      <c r="W2" s="17" t="s">
        <v>33</v>
      </c>
      <c r="Y2" t="s">
        <v>34</v>
      </c>
      <c r="Z2">
        <v>201</v>
      </c>
      <c r="AA2">
        <v>0</v>
      </c>
      <c r="AL2" s="2"/>
      <c r="BC2" s="2"/>
      <c r="BE2" s="2"/>
    </row>
    <row r="3" spans="1:64" x14ac:dyDescent="0.25">
      <c r="A3" t="s">
        <v>35</v>
      </c>
      <c r="B3" t="s">
        <v>36</v>
      </c>
      <c r="C3" s="17">
        <v>44624</v>
      </c>
      <c r="D3" s="7">
        <v>70000</v>
      </c>
      <c r="E3" t="s">
        <v>29</v>
      </c>
      <c r="F3" t="s">
        <v>30</v>
      </c>
      <c r="G3" s="7">
        <v>70000</v>
      </c>
      <c r="H3" s="7">
        <v>36200</v>
      </c>
      <c r="I3" s="12">
        <f>H3/G3*100</f>
        <v>51.714285714285715</v>
      </c>
      <c r="J3" s="7">
        <v>75360</v>
      </c>
      <c r="K3" s="7">
        <v>9794</v>
      </c>
      <c r="L3" s="7">
        <f>G3-K3</f>
        <v>60206</v>
      </c>
      <c r="M3" s="7">
        <v>65631.631630000003</v>
      </c>
      <c r="N3" s="22">
        <f>L3/M3</f>
        <v>0.91733206237219367</v>
      </c>
      <c r="O3" s="27">
        <v>4560</v>
      </c>
      <c r="P3" s="32">
        <f>L3/O3</f>
        <v>13.203070175438597</v>
      </c>
      <c r="Q3" s="37" t="s">
        <v>31</v>
      </c>
      <c r="R3" s="42">
        <f>ABS(N10-N3)*100</f>
        <v>7.7622211096026401</v>
      </c>
      <c r="U3" s="7">
        <v>6434</v>
      </c>
      <c r="V3" t="s">
        <v>32</v>
      </c>
      <c r="W3" s="17" t="s">
        <v>33</v>
      </c>
      <c r="Z3">
        <v>201</v>
      </c>
      <c r="AA3">
        <v>0</v>
      </c>
    </row>
    <row r="4" spans="1:64" x14ac:dyDescent="0.25">
      <c r="A4" t="s">
        <v>48</v>
      </c>
      <c r="B4" t="s">
        <v>49</v>
      </c>
      <c r="C4" s="17">
        <v>44398</v>
      </c>
      <c r="D4" s="7">
        <v>26000</v>
      </c>
      <c r="E4" t="s">
        <v>29</v>
      </c>
      <c r="F4" t="s">
        <v>30</v>
      </c>
      <c r="G4" s="7">
        <v>26000</v>
      </c>
      <c r="H4" s="7">
        <v>14200</v>
      </c>
      <c r="I4" s="12">
        <v>54.615384615384613</v>
      </c>
      <c r="J4" s="7">
        <v>28453</v>
      </c>
      <c r="K4" s="7">
        <v>6575</v>
      </c>
      <c r="L4" s="7">
        <v>19425</v>
      </c>
      <c r="M4" s="7">
        <v>30010.974609375</v>
      </c>
      <c r="N4" s="22">
        <v>0.64726321796733344</v>
      </c>
      <c r="O4" s="27">
        <v>432</v>
      </c>
      <c r="P4" s="32">
        <v>44.965277777777779</v>
      </c>
      <c r="Q4" s="37" t="s">
        <v>50</v>
      </c>
      <c r="R4" s="42">
        <v>10.767906582160268</v>
      </c>
      <c r="S4" t="s">
        <v>51</v>
      </c>
      <c r="U4" s="7">
        <v>3228</v>
      </c>
      <c r="V4" t="s">
        <v>32</v>
      </c>
      <c r="W4" s="17" t="s">
        <v>33</v>
      </c>
      <c r="Y4" t="s">
        <v>47</v>
      </c>
      <c r="Z4">
        <v>201</v>
      </c>
      <c r="AA4">
        <v>62</v>
      </c>
    </row>
    <row r="5" spans="1:64" x14ac:dyDescent="0.25">
      <c r="A5" t="s">
        <v>44</v>
      </c>
      <c r="B5" t="s">
        <v>45</v>
      </c>
      <c r="C5" s="17">
        <v>44090</v>
      </c>
      <c r="D5" s="7">
        <v>110000</v>
      </c>
      <c r="E5" t="s">
        <v>29</v>
      </c>
      <c r="F5" t="s">
        <v>30</v>
      </c>
      <c r="G5" s="7">
        <v>110000</v>
      </c>
      <c r="H5" s="7">
        <v>42000</v>
      </c>
      <c r="I5" s="12">
        <v>38.181818181818187</v>
      </c>
      <c r="J5" s="7">
        <v>84099</v>
      </c>
      <c r="K5" s="7">
        <v>5788</v>
      </c>
      <c r="L5" s="7">
        <v>104212</v>
      </c>
      <c r="M5" s="7">
        <v>93561.529269999999</v>
      </c>
      <c r="N5" s="22">
        <v>1.1138338675425543</v>
      </c>
      <c r="O5" s="27">
        <v>3061.8</v>
      </c>
      <c r="P5" s="32">
        <v>34.036187863348353</v>
      </c>
      <c r="Q5" s="37" t="s">
        <v>46</v>
      </c>
      <c r="R5" s="42">
        <v>35.889158375361816</v>
      </c>
      <c r="U5" s="7">
        <v>5788</v>
      </c>
      <c r="V5" t="s">
        <v>32</v>
      </c>
      <c r="W5" s="17" t="s">
        <v>33</v>
      </c>
      <c r="Y5" t="s">
        <v>47</v>
      </c>
      <c r="Z5">
        <v>301</v>
      </c>
      <c r="AA5">
        <v>0</v>
      </c>
    </row>
    <row r="6" spans="1:64" x14ac:dyDescent="0.25">
      <c r="A6" t="s">
        <v>52</v>
      </c>
      <c r="B6" t="s">
        <v>53</v>
      </c>
      <c r="C6" s="17">
        <v>43879</v>
      </c>
      <c r="D6" s="7">
        <v>25000</v>
      </c>
      <c r="E6" t="s">
        <v>29</v>
      </c>
      <c r="F6" t="s">
        <v>30</v>
      </c>
      <c r="G6" s="7">
        <v>25000</v>
      </c>
      <c r="H6" s="7">
        <v>13800</v>
      </c>
      <c r="I6" s="12">
        <v>55.2</v>
      </c>
      <c r="J6" s="7">
        <v>27833</v>
      </c>
      <c r="K6" s="7">
        <v>6434</v>
      </c>
      <c r="L6" s="7">
        <v>18566</v>
      </c>
      <c r="M6" s="7">
        <v>20695.357830000001</v>
      </c>
      <c r="N6" s="22">
        <v>0.89710939779387222</v>
      </c>
      <c r="O6" s="27">
        <v>0</v>
      </c>
      <c r="P6" s="32" t="e">
        <v>#DIV/0!</v>
      </c>
      <c r="Q6" s="37" t="s">
        <v>31</v>
      </c>
      <c r="R6" s="42">
        <v>26.856370952696086</v>
      </c>
      <c r="U6" s="7">
        <v>6434</v>
      </c>
      <c r="V6" t="s">
        <v>32</v>
      </c>
      <c r="W6" s="17" t="s">
        <v>33</v>
      </c>
      <c r="Z6">
        <v>201</v>
      </c>
      <c r="AA6">
        <v>0</v>
      </c>
    </row>
    <row r="7" spans="1:64" ht="15.75" thickBot="1" x14ac:dyDescent="0.3"/>
    <row r="8" spans="1:64" ht="15.75" thickTop="1" x14ac:dyDescent="0.25">
      <c r="A8" s="3"/>
      <c r="B8" s="3"/>
      <c r="C8" s="18" t="s">
        <v>37</v>
      </c>
      <c r="D8" s="8">
        <f>+SUM(D2:D6)</f>
        <v>282000</v>
      </c>
      <c r="E8" s="3"/>
      <c r="F8" s="3"/>
      <c r="G8" s="8">
        <f>+SUM(G2:G6)</f>
        <v>282000</v>
      </c>
      <c r="H8" s="8">
        <f>+SUM(H2:H6)</f>
        <v>128800</v>
      </c>
      <c r="I8" s="13"/>
      <c r="J8" s="8">
        <f>+SUM(J2:J6)</f>
        <v>259759</v>
      </c>
      <c r="K8" s="8"/>
      <c r="L8" s="8">
        <f>+SUM(L2:L6)</f>
        <v>235909</v>
      </c>
      <c r="M8" s="8">
        <f>+SUM(M2:M6)</f>
        <v>235641.24091219049</v>
      </c>
      <c r="N8" s="23"/>
      <c r="O8" s="28"/>
      <c r="P8" s="33" t="e">
        <f>AVERAGE(P2:P6)</f>
        <v>#DIV/0!</v>
      </c>
      <c r="Q8" s="38"/>
      <c r="R8" s="43">
        <f>ABS(N10-N9)*100</f>
        <v>0.61820263016035826</v>
      </c>
      <c r="S8" s="3"/>
      <c r="T8" s="3"/>
      <c r="U8" s="8"/>
      <c r="V8" s="3"/>
      <c r="W8" s="18"/>
      <c r="X8" s="3"/>
      <c r="Y8" s="3"/>
      <c r="Z8" s="3"/>
      <c r="AA8" s="3"/>
    </row>
    <row r="9" spans="1:64" x14ac:dyDescent="0.25">
      <c r="A9" s="4"/>
      <c r="B9" s="4"/>
      <c r="C9" s="19"/>
      <c r="D9" s="9"/>
      <c r="E9" s="4"/>
      <c r="F9" s="4"/>
      <c r="G9" s="9"/>
      <c r="H9" s="9" t="s">
        <v>38</v>
      </c>
      <c r="I9" s="14">
        <f>H8/G8*100</f>
        <v>45.673758865248224</v>
      </c>
      <c r="J9" s="9"/>
      <c r="K9" s="9"/>
      <c r="L9" s="9"/>
      <c r="M9" s="9"/>
      <c r="N9" s="24">
        <f>L8/M8</f>
        <v>1.0011362997698237</v>
      </c>
      <c r="O9" s="29"/>
      <c r="P9" s="34" t="s">
        <v>39</v>
      </c>
      <c r="Q9" s="39">
        <f>STDEV(N2:N5)</f>
        <v>0.27985009753658652</v>
      </c>
      <c r="R9" s="44"/>
      <c r="S9" s="4"/>
      <c r="T9" s="4"/>
      <c r="U9" s="9"/>
      <c r="V9" s="4"/>
      <c r="W9" s="19"/>
      <c r="X9" s="4"/>
      <c r="Y9" s="4"/>
      <c r="Z9" s="4"/>
      <c r="AA9" s="4"/>
    </row>
    <row r="10" spans="1:64" x14ac:dyDescent="0.25">
      <c r="A10" s="47" t="s">
        <v>54</v>
      </c>
      <c r="B10" s="5"/>
      <c r="C10" s="20"/>
      <c r="D10" s="10"/>
      <c r="E10" s="5"/>
      <c r="F10" s="5"/>
      <c r="G10" s="10"/>
      <c r="H10" s="10" t="s">
        <v>40</v>
      </c>
      <c r="I10" s="15">
        <f>STDEV(I2:I5)</f>
        <v>7.4167542186490421</v>
      </c>
      <c r="J10" s="10"/>
      <c r="K10" s="10"/>
      <c r="L10" s="10"/>
      <c r="M10" s="10" t="s">
        <v>41</v>
      </c>
      <c r="N10" s="25">
        <f>AVERAGE(N2:N5)</f>
        <v>0.99495427346822007</v>
      </c>
      <c r="O10" s="30"/>
      <c r="P10" s="35" t="s">
        <v>42</v>
      </c>
      <c r="Q10" s="46">
        <f>AVERAGE(R2:R5)</f>
        <v>21.265663329845658</v>
      </c>
      <c r="R10" s="45" t="s">
        <v>43</v>
      </c>
      <c r="S10" s="5">
        <f>+(Q10/N10)</f>
        <v>21.37350820728437</v>
      </c>
      <c r="T10" s="5"/>
      <c r="U10" s="10"/>
      <c r="V10" s="5"/>
      <c r="W10" s="20"/>
      <c r="X10" s="5"/>
      <c r="Y10" s="5"/>
      <c r="Z10" s="5"/>
      <c r="AA10" s="5"/>
    </row>
    <row r="11" spans="1:64" x14ac:dyDescent="0.25">
      <c r="A11" s="48" t="s">
        <v>55</v>
      </c>
    </row>
    <row r="12" spans="1:64" x14ac:dyDescent="0.25">
      <c r="A12" s="48" t="s">
        <v>56</v>
      </c>
    </row>
    <row r="13" spans="1:64" x14ac:dyDescent="0.25">
      <c r="A13" t="s">
        <v>57</v>
      </c>
    </row>
    <row r="14" spans="1:64" x14ac:dyDescent="0.25">
      <c r="A14" s="49" t="s">
        <v>58</v>
      </c>
    </row>
    <row r="15" spans="1:64" x14ac:dyDescent="0.25">
      <c r="A15" s="50" t="s">
        <v>2</v>
      </c>
      <c r="B15" s="51" t="s">
        <v>59</v>
      </c>
      <c r="C15" s="52" t="s">
        <v>60</v>
      </c>
    </row>
    <row r="16" spans="1:64" ht="21" x14ac:dyDescent="0.25">
      <c r="A16" s="50" t="s">
        <v>5</v>
      </c>
      <c r="B16" s="51" t="s">
        <v>61</v>
      </c>
      <c r="C16" s="52" t="s">
        <v>60</v>
      </c>
    </row>
    <row r="17" spans="1:3" x14ac:dyDescent="0.25">
      <c r="A17" s="50" t="s">
        <v>25</v>
      </c>
      <c r="B17" s="51" t="s">
        <v>62</v>
      </c>
      <c r="C17" s="52" t="s">
        <v>60</v>
      </c>
    </row>
    <row r="18" spans="1:3" x14ac:dyDescent="0.25">
      <c r="A18" s="50" t="s">
        <v>63</v>
      </c>
      <c r="B18" s="51" t="s">
        <v>64</v>
      </c>
      <c r="C18" s="52" t="s">
        <v>60</v>
      </c>
    </row>
    <row r="19" spans="1:3" x14ac:dyDescent="0.25">
      <c r="A19" s="50" t="s">
        <v>65</v>
      </c>
      <c r="B19" s="51" t="s">
        <v>64</v>
      </c>
      <c r="C19" s="52" t="s">
        <v>60</v>
      </c>
    </row>
    <row r="20" spans="1:3" x14ac:dyDescent="0.25">
      <c r="A20" s="50" t="s">
        <v>66</v>
      </c>
      <c r="B20" s="51" t="s">
        <v>67</v>
      </c>
      <c r="C20" s="52" t="s">
        <v>60</v>
      </c>
    </row>
    <row r="21" spans="1:3" x14ac:dyDescent="0.25">
      <c r="A21" s="50" t="s">
        <v>68</v>
      </c>
      <c r="B21" s="51" t="s">
        <v>69</v>
      </c>
      <c r="C21" s="50"/>
    </row>
  </sheetData>
  <conditionalFormatting sqref="A5:AA5 A2:AA3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8000D-EB77-4BCC-87C8-C09D394AE37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E.C.F.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gbold</dc:creator>
  <cp:lastModifiedBy>gbold</cp:lastModifiedBy>
  <dcterms:created xsi:type="dcterms:W3CDTF">2023-01-26T22:07:40Z</dcterms:created>
  <dcterms:modified xsi:type="dcterms:W3CDTF">2023-02-01T17:52:11Z</dcterms:modified>
</cp:coreProperties>
</file>